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31" windowWidth="14235" windowHeight="8550" activeTab="0"/>
  </bookViews>
  <sheets>
    <sheet name="OK1DFC" sheetId="1" r:id="rId1"/>
  </sheets>
  <definedNames/>
  <calcPr fullCalcOnLoad="1"/>
</workbook>
</file>

<file path=xl/comments1.xml><?xml version="1.0" encoding="utf-8"?>
<comments xmlns="http://schemas.openxmlformats.org/spreadsheetml/2006/main">
  <authors>
    <author> vladimir masek</author>
  </authors>
  <commentList>
    <comment ref="C10" authorId="0">
      <text>
        <r>
          <rPr>
            <b/>
            <sz val="8"/>
            <rFont val="Tahoma"/>
            <family val="0"/>
          </rPr>
          <t>Approx. 50% of actual SFU10,7
on 04.01.2011.
Details in [1]</t>
        </r>
        <r>
          <rPr>
            <sz val="8"/>
            <rFont val="Tahoma"/>
            <family val="0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0"/>
          </rPr>
          <t>f/D=0.4</t>
        </r>
        <r>
          <rPr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b/>
            <sz val="9"/>
            <rFont val="Arial"/>
            <family val="2"/>
          </rPr>
          <t>Gant≈12500</t>
        </r>
      </text>
    </comment>
  </commentList>
</comments>
</file>

<file path=xl/sharedStrings.xml><?xml version="1.0" encoding="utf-8"?>
<sst xmlns="http://schemas.openxmlformats.org/spreadsheetml/2006/main" count="62" uniqueCount="58">
  <si>
    <r>
      <t>T</t>
    </r>
    <r>
      <rPr>
        <vertAlign val="subscript"/>
        <sz val="10"/>
        <rFont val="Arial"/>
        <family val="2"/>
      </rPr>
      <t>amb</t>
    </r>
    <r>
      <rPr>
        <sz val="10"/>
        <rFont val="Arial"/>
        <family val="0"/>
      </rPr>
      <t xml:space="preserve"> [K]</t>
    </r>
  </si>
  <si>
    <r>
      <t>T</t>
    </r>
    <r>
      <rPr>
        <vertAlign val="subscript"/>
        <sz val="10"/>
        <rFont val="Arial"/>
        <family val="2"/>
      </rPr>
      <t>sky</t>
    </r>
    <r>
      <rPr>
        <sz val="10"/>
        <rFont val="Arial"/>
        <family val="0"/>
      </rPr>
      <t xml:space="preserve"> [K]</t>
    </r>
  </si>
  <si>
    <r>
      <t>T</t>
    </r>
    <r>
      <rPr>
        <vertAlign val="subscript"/>
        <sz val="10"/>
        <rFont val="Arial"/>
        <family val="2"/>
      </rPr>
      <t>syst</t>
    </r>
    <r>
      <rPr>
        <sz val="10"/>
        <rFont val="Arial"/>
        <family val="0"/>
      </rPr>
      <t xml:space="preserve"> [K]</t>
    </r>
  </si>
  <si>
    <r>
      <t>T</t>
    </r>
    <r>
      <rPr>
        <vertAlign val="subscript"/>
        <sz val="10"/>
        <rFont val="Arial"/>
        <family val="2"/>
      </rPr>
      <t>spill</t>
    </r>
    <r>
      <rPr>
        <sz val="10"/>
        <rFont val="Arial"/>
        <family val="0"/>
      </rPr>
      <t xml:space="preserve"> [K]</t>
    </r>
  </si>
  <si>
    <t>Sun/CS [dB]</t>
  </si>
  <si>
    <t>Sun*/CS [dB]</t>
  </si>
  <si>
    <r>
      <t>Δ</t>
    </r>
    <r>
      <rPr>
        <sz val="10"/>
        <rFont val="Arial"/>
        <family val="0"/>
      </rPr>
      <t xml:space="preserve"> (Sun/CS)[dB]</t>
    </r>
  </si>
  <si>
    <r>
      <t>T</t>
    </r>
    <r>
      <rPr>
        <vertAlign val="subscript"/>
        <sz val="10"/>
        <rFont val="Arial"/>
        <family val="2"/>
      </rPr>
      <t>moon</t>
    </r>
    <r>
      <rPr>
        <sz val="10"/>
        <rFont val="Arial"/>
        <family val="0"/>
      </rPr>
      <t xml:space="preserve"> [K]</t>
    </r>
  </si>
  <si>
    <r>
      <t>T</t>
    </r>
    <r>
      <rPr>
        <vertAlign val="subscript"/>
        <sz val="10"/>
        <rFont val="Arial"/>
        <family val="2"/>
      </rPr>
      <t>RX</t>
    </r>
    <r>
      <rPr>
        <sz val="10"/>
        <rFont val="Arial"/>
        <family val="0"/>
      </rPr>
      <t xml:space="preserve"> [K]</t>
    </r>
  </si>
  <si>
    <r>
      <t>NF</t>
    </r>
    <r>
      <rPr>
        <vertAlign val="subscript"/>
        <sz val="10"/>
        <rFont val="Arial"/>
        <family val="2"/>
      </rPr>
      <t>RX</t>
    </r>
    <r>
      <rPr>
        <sz val="10"/>
        <rFont val="Arial"/>
        <family val="2"/>
      </rPr>
      <t xml:space="preserve"> [dB]</t>
    </r>
  </si>
  <si>
    <t>Beamwidth [° ]</t>
  </si>
  <si>
    <t>Sun eclipse</t>
  </si>
  <si>
    <t>Dish [m]</t>
  </si>
  <si>
    <t>Measured Δ [dB]</t>
  </si>
  <si>
    <t>Sun eclipse noise measurement</t>
  </si>
  <si>
    <t>measured</t>
  </si>
  <si>
    <r>
      <t>*</t>
    </r>
    <r>
      <rPr>
        <sz val="8"/>
        <rFont val="Arial"/>
        <family val="0"/>
      </rPr>
      <t xml:space="preserve"> at minimum</t>
    </r>
  </si>
  <si>
    <t>estimated</t>
  </si>
  <si>
    <t>Noise decrease evaluation:</t>
  </si>
  <si>
    <t>Remarks</t>
  </si>
  <si>
    <t>at 1296 MHz on 04-Jan-2011 by OK1DFC</t>
  </si>
  <si>
    <r>
      <t>LNA (NF=0.2dB/G</t>
    </r>
    <r>
      <rPr>
        <sz val="10"/>
        <rFont val="Arial"/>
        <family val="0"/>
      </rPr>
      <t>≈</t>
    </r>
    <r>
      <rPr>
        <sz val="10"/>
        <rFont val="Arial"/>
        <family val="2"/>
      </rPr>
      <t>30dB) at the feed</t>
    </r>
  </si>
  <si>
    <t>Prime focus dish 10m, CP (square septum circular feed with the choke)</t>
  </si>
  <si>
    <t>f = 1296 MHz, measured by SDR-14 and SpectraView SW</t>
  </si>
  <si>
    <r>
      <t>Beamwidth on 1296 MHz approx. 1.6</t>
    </r>
    <r>
      <rPr>
        <sz val="10"/>
        <rFont val="Arial"/>
        <family val="0"/>
      </rPr>
      <t>°</t>
    </r>
  </si>
  <si>
    <t xml:space="preserve"> -8.6° C</t>
  </si>
  <si>
    <t>max.Δ=6.9 dB</t>
  </si>
  <si>
    <t>See Fig.</t>
  </si>
  <si>
    <r>
      <t>T</t>
    </r>
    <r>
      <rPr>
        <vertAlign val="subscript"/>
        <sz val="10"/>
        <rFont val="Arial"/>
        <family val="2"/>
      </rPr>
      <t xml:space="preserve">sun rel </t>
    </r>
    <r>
      <rPr>
        <sz val="10"/>
        <rFont val="Arial"/>
        <family val="0"/>
      </rPr>
      <t>[K]</t>
    </r>
  </si>
  <si>
    <r>
      <t>T*</t>
    </r>
    <r>
      <rPr>
        <vertAlign val="subscript"/>
        <sz val="10"/>
        <rFont val="Arial"/>
        <family val="2"/>
      </rPr>
      <t xml:space="preserve">sun rel </t>
    </r>
    <r>
      <rPr>
        <sz val="10"/>
        <rFont val="Arial"/>
        <family val="0"/>
      </rPr>
      <t xml:space="preserve"> [K]</t>
    </r>
  </si>
  <si>
    <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</si>
  <si>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Gant [dBi]</t>
  </si>
  <si>
    <r>
      <t>A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 xml:space="preserve"> ant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</si>
  <si>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[W/m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/Hz]</t>
    </r>
  </si>
  <si>
    <r>
      <t>[dBm/m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/Hz]</t>
    </r>
  </si>
  <si>
    <t>[dBm/m2/Hz]</t>
  </si>
  <si>
    <t>[dBm/Hz]</t>
  </si>
  <si>
    <t xml:space="preserve">Rcvd sun pwr </t>
  </si>
  <si>
    <t>Noise background</t>
  </si>
  <si>
    <r>
      <t>NF</t>
    </r>
    <r>
      <rPr>
        <vertAlign val="subscript"/>
        <sz val="10"/>
        <rFont val="Arial"/>
        <family val="2"/>
      </rPr>
      <t>syst</t>
    </r>
    <r>
      <rPr>
        <sz val="10"/>
        <rFont val="Arial"/>
        <family val="2"/>
      </rPr>
      <t xml:space="preserve"> [dB]</t>
    </r>
  </si>
  <si>
    <t>Depends on ant diagram &amp; Az-El</t>
  </si>
  <si>
    <r>
      <t>Sun/CS</t>
    </r>
    <r>
      <rPr>
        <sz val="8"/>
        <rFont val="Arial"/>
        <family val="2"/>
      </rPr>
      <t xml:space="preserve"> measure</t>
    </r>
    <r>
      <rPr>
        <sz val="10"/>
        <rFont val="Arial"/>
        <family val="0"/>
      </rPr>
      <t>[dB]</t>
    </r>
  </si>
  <si>
    <r>
      <t xml:space="preserve">Sun/CS </t>
    </r>
    <r>
      <rPr>
        <sz val="8"/>
        <rFont val="Arial"/>
        <family val="2"/>
      </rPr>
      <t>calc.</t>
    </r>
    <r>
      <rPr>
        <sz val="10"/>
        <rFont val="Arial"/>
        <family val="0"/>
      </rPr>
      <t>[dB]</t>
    </r>
  </si>
  <si>
    <t>Rcvd ekv.Tsun [K]</t>
  </si>
  <si>
    <t>from measured Sun/CS</t>
  </si>
  <si>
    <r>
      <t>SF</t>
    </r>
    <r>
      <rPr>
        <vertAlign val="subscript"/>
        <sz val="10"/>
        <rFont val="Arial"/>
        <family val="2"/>
      </rPr>
      <t>1296 MHz</t>
    </r>
  </si>
  <si>
    <t>surface size physical</t>
  </si>
  <si>
    <t>effective surface from ant gain</t>
  </si>
  <si>
    <t>overall ant efficiency estimate</t>
  </si>
  <si>
    <t>ambient temperature</t>
  </si>
  <si>
    <t>sky temperature</t>
  </si>
  <si>
    <r>
      <t xml:space="preserve">Sun (Moon) </t>
    </r>
    <r>
      <rPr>
        <sz val="9"/>
        <rFont val="Arial"/>
        <family val="2"/>
      </rPr>
      <t>angle</t>
    </r>
    <r>
      <rPr>
        <sz val="10"/>
        <rFont val="Arial"/>
        <family val="0"/>
      </rPr>
      <t>[°]</t>
    </r>
  </si>
  <si>
    <t xml:space="preserve"> --&gt;</t>
  </si>
  <si>
    <t>measured (SFU=90)</t>
  </si>
  <si>
    <r>
      <t xml:space="preserve">SFU </t>
    </r>
    <r>
      <rPr>
        <vertAlign val="subscript"/>
        <sz val="10"/>
        <rFont val="Arial"/>
        <family val="2"/>
      </rPr>
      <t>1296 MHz</t>
    </r>
    <r>
      <rPr>
        <sz val="10"/>
        <rFont val="Arial"/>
        <family val="2"/>
      </rPr>
      <t xml:space="preserve"> [</t>
    </r>
    <r>
      <rPr>
        <b/>
        <sz val="11"/>
        <rFont val="Arial"/>
        <family val="2"/>
      </rPr>
      <t>1</t>
    </r>
    <r>
      <rPr>
        <sz val="10"/>
        <rFont val="Arial"/>
        <family val="2"/>
      </rPr>
      <t>]</t>
    </r>
  </si>
  <si>
    <t>Table of conversion SFU 10.7 values to different radio-amateur frequency bands</t>
  </si>
  <si>
    <t>Reprinted from:</t>
  </si>
  <si>
    <r>
      <t>[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>]</t>
    </r>
    <r>
      <rPr>
        <sz val="10"/>
        <rFont val="Arial"/>
        <family val="0"/>
      </rPr>
      <t xml:space="preserve">  "Natural sources of noise" (only in czech) by OK1CA &amp; OK1DST, Proceedings from the Czech "MW seminar" 2004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</si>
</sst>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%"/>
  </numFmts>
  <fonts count="17">
    <font>
      <sz val="10"/>
      <name val="Arial"/>
      <family val="0"/>
    </font>
    <font>
      <vertAlign val="subscript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9" fillId="0" borderId="0" xfId="0" applyFont="1" applyAlignment="1">
      <alignment wrapText="1"/>
    </xf>
    <xf numFmtId="2" fontId="0" fillId="0" borderId="0" xfId="0" applyNumberFormat="1" applyAlignment="1">
      <alignment/>
    </xf>
    <xf numFmtId="172" fontId="0" fillId="0" borderId="0" xfId="0" applyNumberFormat="1" applyFill="1" applyAlignment="1">
      <alignment wrapText="1"/>
    </xf>
    <xf numFmtId="9" fontId="0" fillId="2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172" fontId="0" fillId="2" borderId="0" xfId="0" applyNumberFormat="1" applyFill="1" applyAlignment="1">
      <alignment/>
    </xf>
    <xf numFmtId="2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2" fontId="9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1" fontId="0" fillId="0" borderId="0" xfId="0" applyNumberFormat="1" applyFill="1" applyAlignment="1">
      <alignment/>
    </xf>
    <xf numFmtId="1" fontId="0" fillId="2" borderId="0" xfId="0" applyNumberFormat="1" applyFill="1" applyAlignment="1">
      <alignment wrapText="1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42</xdr:row>
      <xdr:rowOff>0</xdr:rowOff>
    </xdr:from>
    <xdr:to>
      <xdr:col>37</xdr:col>
      <xdr:colOff>171450</xdr:colOff>
      <xdr:row>73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267575"/>
          <a:ext cx="21012150" cy="503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23</xdr:col>
      <xdr:colOff>409575</xdr:colOff>
      <xdr:row>119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2611100"/>
          <a:ext cx="12715875" cy="714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5</xdr:row>
      <xdr:rowOff>114300</xdr:rowOff>
    </xdr:from>
    <xdr:to>
      <xdr:col>23</xdr:col>
      <xdr:colOff>409575</xdr:colOff>
      <xdr:row>24</xdr:row>
      <xdr:rowOff>19050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rcRect l="18170" t="35939" r="22203" b="15698"/>
        <a:stretch>
          <a:fillRect/>
        </a:stretch>
      </xdr:blipFill>
      <xdr:spPr>
        <a:xfrm>
          <a:off x="7524750" y="914400"/>
          <a:ext cx="5800725" cy="3324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23</xdr:col>
      <xdr:colOff>381000</xdr:colOff>
      <xdr:row>7</xdr:row>
      <xdr:rowOff>9525</xdr:rowOff>
    </xdr:from>
    <xdr:to>
      <xdr:col>26</xdr:col>
      <xdr:colOff>76200</xdr:colOff>
      <xdr:row>18</xdr:row>
      <xdr:rowOff>19050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3"/>
        <a:srcRect l="78091" t="49658" r="9474" b="27891"/>
        <a:stretch>
          <a:fillRect/>
        </a:stretch>
      </xdr:blipFill>
      <xdr:spPr>
        <a:xfrm>
          <a:off x="13296900" y="1209675"/>
          <a:ext cx="1524000" cy="1943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75"/>
  <sheetViews>
    <sheetView tabSelected="1" workbookViewId="0" topLeftCell="A1">
      <selection activeCell="L32" sqref="L32"/>
    </sheetView>
  </sheetViews>
  <sheetFormatPr defaultColWidth="9.140625" defaultRowHeight="12.75"/>
  <cols>
    <col min="2" max="2" width="17.57421875" style="0" customWidth="1"/>
    <col min="3" max="3" width="7.140625" style="0" customWidth="1"/>
    <col min="4" max="4" width="2.00390625" style="0" customWidth="1"/>
    <col min="5" max="5" width="10.7109375" style="0" customWidth="1"/>
    <col min="6" max="6" width="4.421875" style="0" customWidth="1"/>
    <col min="7" max="7" width="4.57421875" style="0" customWidth="1"/>
    <col min="8" max="8" width="4.140625" style="0" customWidth="1"/>
    <col min="9" max="9" width="4.421875" style="0" customWidth="1"/>
    <col min="11" max="11" width="10.7109375" style="0" customWidth="1"/>
  </cols>
  <sheetData>
    <row r="1" ht="12.75">
      <c r="B1" s="6" t="s">
        <v>14</v>
      </c>
    </row>
    <row r="2" spans="2:9" ht="12.75">
      <c r="B2" s="6" t="s">
        <v>20</v>
      </c>
      <c r="C2" s="6"/>
      <c r="D2" s="6"/>
      <c r="E2" s="6"/>
      <c r="F2" s="6"/>
      <c r="G2" s="6"/>
      <c r="H2" s="6"/>
      <c r="I2" s="6"/>
    </row>
    <row r="3" ht="7.5" customHeight="1"/>
    <row r="4" spans="2:8" ht="14.25">
      <c r="B4" t="s">
        <v>12</v>
      </c>
      <c r="C4">
        <v>10</v>
      </c>
      <c r="E4">
        <f>3.14*C4^2/4</f>
        <v>78.5</v>
      </c>
      <c r="F4" t="s">
        <v>30</v>
      </c>
      <c r="G4" s="33" t="s">
        <v>46</v>
      </c>
      <c r="H4" s="33"/>
    </row>
    <row r="5" spans="2:15" ht="15.75">
      <c r="B5" t="s">
        <v>31</v>
      </c>
      <c r="C5" s="5">
        <v>41</v>
      </c>
      <c r="E5" s="5">
        <f>((10^(C5/10))/((4*3.14/(0.23^2))))</f>
        <v>53.02321200948363</v>
      </c>
      <c r="F5" t="s">
        <v>30</v>
      </c>
      <c r="G5" s="33" t="s">
        <v>47</v>
      </c>
      <c r="H5" s="33"/>
      <c r="O5" s="41" t="s">
        <v>55</v>
      </c>
    </row>
    <row r="6" spans="2:9" ht="15.75">
      <c r="B6" t="s">
        <v>32</v>
      </c>
      <c r="C6" s="5">
        <f>E6*E4</f>
        <v>54.949999999999996</v>
      </c>
      <c r="E6" s="22">
        <v>0.7</v>
      </c>
      <c r="G6" s="33" t="s">
        <v>48</v>
      </c>
      <c r="H6" s="33"/>
      <c r="I6" s="33"/>
    </row>
    <row r="7" spans="2:8" ht="15.75">
      <c r="B7" t="s">
        <v>0</v>
      </c>
      <c r="C7" s="4">
        <v>264</v>
      </c>
      <c r="E7" s="28" t="s">
        <v>25</v>
      </c>
      <c r="G7" s="33" t="s">
        <v>49</v>
      </c>
      <c r="H7" s="33"/>
    </row>
    <row r="8" spans="2:8" ht="15.75">
      <c r="B8" t="s">
        <v>1</v>
      </c>
      <c r="C8" s="4">
        <v>10</v>
      </c>
      <c r="G8" s="33" t="s">
        <v>50</v>
      </c>
      <c r="H8" s="33"/>
    </row>
    <row r="9" spans="2:3" ht="12.75">
      <c r="B9" t="s">
        <v>51</v>
      </c>
      <c r="C9" s="8">
        <v>0.5</v>
      </c>
    </row>
    <row r="10" spans="2:10" ht="15.75">
      <c r="B10" t="s">
        <v>54</v>
      </c>
      <c r="C10" s="8">
        <f>91*0.5</f>
        <v>45.5</v>
      </c>
      <c r="E10">
        <f>10^-22</f>
        <v>1E-22</v>
      </c>
      <c r="F10" s="16" t="s">
        <v>33</v>
      </c>
      <c r="H10" s="6" t="s">
        <v>52</v>
      </c>
      <c r="I10">
        <f>(10*LOG10(E10))+30</f>
        <v>-190</v>
      </c>
      <c r="J10" s="16" t="s">
        <v>34</v>
      </c>
    </row>
    <row r="11" spans="2:10" ht="15.75">
      <c r="B11" s="17" t="s">
        <v>45</v>
      </c>
      <c r="C11" s="18">
        <f>10*LOG10(C10)+I10</f>
        <v>-173.41988603342887</v>
      </c>
      <c r="D11" s="17"/>
      <c r="E11" s="17"/>
      <c r="F11" s="16" t="s">
        <v>35</v>
      </c>
      <c r="G11" s="17"/>
      <c r="H11" s="17"/>
      <c r="J11" s="16"/>
    </row>
    <row r="12" spans="2:10" ht="12.75">
      <c r="B12" s="19" t="s">
        <v>37</v>
      </c>
      <c r="C12" s="18">
        <f>C11+10*LOG10(C6)</f>
        <v>-156.02020906583377</v>
      </c>
      <c r="D12" s="17"/>
      <c r="E12" s="17"/>
      <c r="F12" s="16" t="s">
        <v>36</v>
      </c>
      <c r="G12" s="17"/>
      <c r="H12" s="17"/>
      <c r="J12" s="16"/>
    </row>
    <row r="13" spans="2:10" ht="12.75">
      <c r="B13" s="19" t="s">
        <v>38</v>
      </c>
      <c r="C13" s="21">
        <f>-174+F23</f>
        <v>-174</v>
      </c>
      <c r="D13" s="17"/>
      <c r="E13" s="17"/>
      <c r="F13" s="16" t="s">
        <v>36</v>
      </c>
      <c r="G13" s="17"/>
      <c r="H13" s="17"/>
      <c r="J13" s="16"/>
    </row>
    <row r="14" spans="2:10" ht="12.75">
      <c r="B14" s="19" t="s">
        <v>43</v>
      </c>
      <c r="C14" s="23">
        <f>(10^((C12+174)/10)-1)*C22</f>
        <v>2314.0169938129934</v>
      </c>
      <c r="D14" s="17"/>
      <c r="E14" s="17"/>
      <c r="F14" s="16"/>
      <c r="G14" s="17"/>
      <c r="H14" s="17"/>
      <c r="J14" s="16"/>
    </row>
    <row r="15" spans="2:10" ht="12.75">
      <c r="B15" t="s">
        <v>42</v>
      </c>
      <c r="C15" s="21">
        <f>C12-C13</f>
        <v>17.979790934166232</v>
      </c>
      <c r="D15" s="17"/>
      <c r="E15" s="17"/>
      <c r="F15" s="16"/>
      <c r="G15" s="17"/>
      <c r="H15" s="17"/>
      <c r="J15" s="16"/>
    </row>
    <row r="16" spans="2:10" ht="12.75">
      <c r="B16" t="s">
        <v>41</v>
      </c>
      <c r="C16" s="21">
        <v>18</v>
      </c>
      <c r="F16" s="16"/>
      <c r="J16" s="16"/>
    </row>
    <row r="17" spans="3:27" s="17" customFormat="1" ht="12.75">
      <c r="C17" s="18"/>
      <c r="F17" s="16"/>
      <c r="J17" s="19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2:27" s="24" customFormat="1" ht="15.75">
      <c r="B18" t="s">
        <v>7</v>
      </c>
      <c r="C18" s="4">
        <v>220</v>
      </c>
      <c r="D18"/>
      <c r="E18" s="25"/>
      <c r="F18" s="31"/>
      <c r="G18" s="32"/>
      <c r="H18" s="32"/>
      <c r="I18" s="26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2:27" s="17" customFormat="1" ht="12.75">
      <c r="B19" s="19"/>
      <c r="C19" s="23"/>
      <c r="F19" s="16"/>
      <c r="J19" s="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2:27" s="17" customFormat="1" ht="15.75">
      <c r="B20" t="s">
        <v>8</v>
      </c>
      <c r="C20" s="23">
        <f>(10^(F20/10)-1)*C7</f>
        <v>12.441936685437497</v>
      </c>
      <c r="E20" s="17" t="s">
        <v>9</v>
      </c>
      <c r="F20" s="37">
        <v>0.2</v>
      </c>
      <c r="J20" s="19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2:27" s="17" customFormat="1" ht="15.75">
      <c r="B21" t="s">
        <v>3</v>
      </c>
      <c r="C21" s="40">
        <v>25</v>
      </c>
      <c r="F21" s="16"/>
      <c r="G21" s="33" t="s">
        <v>40</v>
      </c>
      <c r="J21" s="19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2:10" ht="15.75">
      <c r="B22" t="s">
        <v>2</v>
      </c>
      <c r="C22" s="23">
        <f>C20+C21</f>
        <v>37.4419366854375</v>
      </c>
      <c r="E22" t="s">
        <v>39</v>
      </c>
      <c r="F22" s="20">
        <f>10*LOG10((C22/C7)+1)</f>
        <v>0.5759974448013643</v>
      </c>
      <c r="J22" s="16"/>
    </row>
    <row r="23" spans="3:10" ht="12.75">
      <c r="C23" s="8"/>
      <c r="E23" s="25"/>
      <c r="F23" s="31"/>
      <c r="G23" s="32"/>
      <c r="H23" s="32"/>
      <c r="I23" s="34"/>
      <c r="J23" s="24"/>
    </row>
    <row r="24" spans="2:9" ht="12.75">
      <c r="B24" t="s">
        <v>4</v>
      </c>
      <c r="C24" s="4">
        <v>18</v>
      </c>
      <c r="E24" s="33" t="s">
        <v>53</v>
      </c>
      <c r="F24" s="8"/>
      <c r="G24" s="8"/>
      <c r="H24" s="8"/>
      <c r="I24" s="8"/>
    </row>
    <row r="25" spans="2:9" ht="12.75">
      <c r="B25" t="s">
        <v>10</v>
      </c>
      <c r="C25" s="30">
        <v>1.6</v>
      </c>
      <c r="D25" s="1"/>
      <c r="E25" s="33" t="s">
        <v>15</v>
      </c>
      <c r="F25" s="35"/>
      <c r="G25" s="8"/>
      <c r="H25" s="8"/>
      <c r="I25" s="8"/>
    </row>
    <row r="26" spans="3:9" ht="12.75">
      <c r="C26" s="8"/>
      <c r="F26" s="8"/>
      <c r="G26" s="8"/>
      <c r="H26" s="8"/>
      <c r="I26" s="36"/>
    </row>
    <row r="27" spans="2:6" ht="12.75">
      <c r="B27" t="s">
        <v>18</v>
      </c>
      <c r="C27" s="1"/>
      <c r="D27" s="1"/>
      <c r="F27" s="20"/>
    </row>
    <row r="28" spans="2:16" ht="15.75">
      <c r="B28" t="s">
        <v>28</v>
      </c>
      <c r="C28" s="27">
        <f>(((10^(C24/10)-1)*C22))</f>
        <v>2324.984557638481</v>
      </c>
      <c r="E28" s="33" t="s">
        <v>44</v>
      </c>
      <c r="P28" s="6" t="s">
        <v>56</v>
      </c>
    </row>
    <row r="29" spans="2:27" s="24" customFormat="1" ht="15">
      <c r="B29" s="24" t="s">
        <v>11</v>
      </c>
      <c r="C29" s="38">
        <v>0.795</v>
      </c>
      <c r="E29" s="33" t="s">
        <v>26</v>
      </c>
      <c r="N29"/>
      <c r="O29"/>
      <c r="P29" s="42" t="s">
        <v>57</v>
      </c>
      <c r="Q29"/>
      <c r="R29"/>
      <c r="S29"/>
      <c r="T29"/>
      <c r="U29"/>
      <c r="V29"/>
      <c r="W29"/>
      <c r="X29"/>
      <c r="Y29"/>
      <c r="Z29"/>
      <c r="AA29"/>
    </row>
    <row r="30" spans="2:5" ht="15.75">
      <c r="B30" t="s">
        <v>29</v>
      </c>
      <c r="C30" s="39">
        <f>(1-C29)*C28</f>
        <v>476.6218343158885</v>
      </c>
      <c r="E30" s="33" t="s">
        <v>16</v>
      </c>
    </row>
    <row r="31" spans="2:5" ht="12.75">
      <c r="B31" t="s">
        <v>5</v>
      </c>
      <c r="C31" s="5">
        <f>10*LOG10((C30+C18+((C25^2)/((C9^2)*(2-C29)))*C8)/(C22+C8))</f>
        <v>12.168227453520979</v>
      </c>
      <c r="E31" s="33" t="s">
        <v>16</v>
      </c>
    </row>
    <row r="32" spans="2:5" ht="12.75">
      <c r="B32" s="7" t="s">
        <v>6</v>
      </c>
      <c r="C32" s="5">
        <f>C24-C31</f>
        <v>5.831772546479021</v>
      </c>
      <c r="E32" s="33" t="s">
        <v>17</v>
      </c>
    </row>
    <row r="33" spans="2:5" s="24" customFormat="1" ht="12.75">
      <c r="B33" s="29" t="s">
        <v>13</v>
      </c>
      <c r="C33" s="30">
        <v>6</v>
      </c>
      <c r="D33" s="27"/>
      <c r="E33" s="33" t="s">
        <v>27</v>
      </c>
    </row>
    <row r="34" spans="3:5" ht="12.75">
      <c r="C34" s="1"/>
      <c r="E34" s="3"/>
    </row>
    <row r="35" spans="2:5" ht="15">
      <c r="B35" s="42" t="s">
        <v>57</v>
      </c>
      <c r="C35" s="1"/>
      <c r="D35" s="1"/>
      <c r="E35" s="6"/>
    </row>
    <row r="36" spans="3:5" ht="12.75">
      <c r="C36" s="1"/>
      <c r="D36" s="1"/>
      <c r="E36" s="6"/>
    </row>
    <row r="37" spans="2:5" ht="12.75">
      <c r="B37" s="6" t="s">
        <v>19</v>
      </c>
      <c r="C37" s="1"/>
      <c r="D37" s="1"/>
      <c r="E37" s="6"/>
    </row>
    <row r="38" spans="2:5" ht="12.75">
      <c r="B38" s="2" t="s">
        <v>23</v>
      </c>
      <c r="C38" s="5"/>
      <c r="D38" s="1"/>
      <c r="E38" s="3"/>
    </row>
    <row r="39" spans="2:5" ht="12.75">
      <c r="B39" s="6" t="s">
        <v>21</v>
      </c>
      <c r="E39" s="3"/>
    </row>
    <row r="40" ht="12.75">
      <c r="B40" t="s">
        <v>22</v>
      </c>
    </row>
    <row r="41" ht="12.75">
      <c r="B41" t="s">
        <v>24</v>
      </c>
    </row>
    <row r="42" spans="2:21" ht="12.75">
      <c r="B42" s="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2:21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2:21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2:21" ht="12.75">
      <c r="B45" s="1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2:21" ht="12.75">
      <c r="B46" s="1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2:21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2:21" ht="12.75">
      <c r="B48" s="10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2:21" ht="12.75">
      <c r="B49" s="1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2:21" ht="12.75">
      <c r="B50" s="1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2:21" ht="12.75">
      <c r="B51" s="13"/>
      <c r="C51" s="2"/>
      <c r="D51" s="2"/>
      <c r="E51" s="13"/>
      <c r="F51" s="2"/>
      <c r="G51" s="2"/>
      <c r="H51" s="2"/>
      <c r="I51" s="13"/>
      <c r="J51" s="1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2:21" ht="12.75">
      <c r="B52" s="12"/>
      <c r="C52" s="2"/>
      <c r="D52" s="2"/>
      <c r="E52" s="12"/>
      <c r="F52" s="2"/>
      <c r="G52" s="2"/>
      <c r="H52" s="2"/>
      <c r="I52" s="1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2:21" ht="12.75">
      <c r="B53" s="11"/>
      <c r="C53" s="2"/>
      <c r="D53" s="2"/>
      <c r="E53" s="11"/>
      <c r="F53" s="2"/>
      <c r="G53" s="2"/>
      <c r="H53" s="2"/>
      <c r="I53" s="1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2:21" ht="12.75">
      <c r="B54" s="5"/>
      <c r="C54" s="14"/>
      <c r="D54" s="14"/>
      <c r="E54" s="5"/>
      <c r="F54" s="14"/>
      <c r="G54" s="14"/>
      <c r="H54" s="14"/>
      <c r="I54" s="15"/>
      <c r="J54" s="14"/>
      <c r="K54" s="14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2:21" ht="12.75">
      <c r="B55" s="5"/>
      <c r="C55" s="14"/>
      <c r="D55" s="14"/>
      <c r="E55" s="5"/>
      <c r="F55" s="14"/>
      <c r="G55" s="14"/>
      <c r="H55" s="14"/>
      <c r="I55" s="15"/>
      <c r="J55" s="14"/>
      <c r="K55" s="14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2:21" ht="12.75">
      <c r="B56" s="11"/>
      <c r="C56" s="2"/>
      <c r="D56" s="2"/>
      <c r="E56" s="11"/>
      <c r="F56" s="2"/>
      <c r="G56" s="2"/>
      <c r="H56" s="2"/>
      <c r="I56" s="1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ht="12.75">
      <c r="B57" s="43"/>
    </row>
    <row r="58" ht="12.75">
      <c r="B58" s="43"/>
    </row>
    <row r="59" ht="12.75">
      <c r="B59" s="43"/>
    </row>
    <row r="60" ht="12.75">
      <c r="B60" s="43"/>
    </row>
    <row r="61" ht="12.75">
      <c r="B61" s="43"/>
    </row>
    <row r="62" ht="12.75">
      <c r="B62" s="43"/>
    </row>
    <row r="63" ht="12.75">
      <c r="B63" s="43"/>
    </row>
    <row r="64" ht="12.75">
      <c r="B64" s="43"/>
    </row>
    <row r="65" ht="12.75">
      <c r="B65" s="43"/>
    </row>
    <row r="66" ht="12.75">
      <c r="B66" s="43"/>
    </row>
    <row r="67" ht="12.75">
      <c r="B67" s="43"/>
    </row>
    <row r="68" ht="12.75">
      <c r="B68" s="43"/>
    </row>
    <row r="69" ht="12.75">
      <c r="B69" s="43"/>
    </row>
    <row r="70" ht="12.75">
      <c r="B70" s="43"/>
    </row>
    <row r="71" ht="12.75">
      <c r="B71" s="43"/>
    </row>
    <row r="72" ht="12.75">
      <c r="B72" s="43"/>
    </row>
    <row r="73" ht="12.75">
      <c r="B73" s="43"/>
    </row>
    <row r="74" ht="12.75">
      <c r="B74" s="43"/>
    </row>
    <row r="75" ht="12.75">
      <c r="B75" s="43"/>
    </row>
  </sheetData>
  <mergeCells count="1">
    <mergeCell ref="B57:B75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vladimir masek</dc:creator>
  <cp:keywords/>
  <dc:description/>
  <cp:lastModifiedBy>Zdenek Samek</cp:lastModifiedBy>
  <dcterms:created xsi:type="dcterms:W3CDTF">2011-01-04T16:50:21Z</dcterms:created>
  <dcterms:modified xsi:type="dcterms:W3CDTF">2011-01-06T22:13:23Z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